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sabno\Downloads\"/>
    </mc:Choice>
  </mc:AlternateContent>
  <xr:revisionPtr revIDLastSave="0" documentId="13_ncr:1_{B6F9A73D-786E-4F1F-8D7C-304E1C5F79E6}" xr6:coauthVersionLast="47" xr6:coauthVersionMax="47" xr10:uidLastSave="{00000000-0000-0000-0000-000000000000}"/>
  <bookViews>
    <workbookView xWindow="-98" yWindow="-98" windowWidth="21795" windowHeight="13875" xr2:uid="{EDA2EF3D-90A7-4E0B-B760-B9849B776175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K10" i="1"/>
  <c r="K11" i="1"/>
  <c r="K12" i="1"/>
  <c r="K13" i="1"/>
  <c r="K14" i="1"/>
  <c r="K9" i="1"/>
  <c r="M19" i="1"/>
  <c r="M20" i="1" s="1"/>
  <c r="M5" i="1"/>
  <c r="N5" i="1" s="1"/>
  <c r="K5" i="1"/>
  <c r="K6" i="1"/>
  <c r="I4" i="1"/>
  <c r="I5" i="1"/>
  <c r="I6" i="1"/>
  <c r="I7" i="1"/>
  <c r="I8" i="1"/>
  <c r="I9" i="1"/>
  <c r="I10" i="1"/>
  <c r="I11" i="1"/>
  <c r="I12" i="1"/>
  <c r="I13" i="1"/>
  <c r="I14" i="1"/>
  <c r="I3" i="1"/>
  <c r="K3" i="1" s="1"/>
  <c r="K7" i="1" l="1"/>
  <c r="L7" i="1" s="1"/>
  <c r="M7" i="1" s="1"/>
  <c r="N7" i="1" s="1"/>
  <c r="K8" i="1"/>
  <c r="K4" i="1"/>
  <c r="L4" i="1" s="1"/>
  <c r="M4" i="1" s="1"/>
  <c r="N4" i="1" s="1"/>
  <c r="L5" i="1"/>
  <c r="L8" i="1"/>
  <c r="M8" i="1" s="1"/>
  <c r="N8" i="1" s="1"/>
  <c r="L9" i="1"/>
  <c r="M9" i="1" s="1"/>
  <c r="N9" i="1" s="1"/>
  <c r="L10" i="1"/>
  <c r="M10" i="1" s="1"/>
  <c r="N10" i="1" s="1"/>
  <c r="L13" i="1"/>
  <c r="M13" i="1" s="1"/>
  <c r="N13" i="1" s="1"/>
  <c r="L3" i="1"/>
  <c r="M3" i="1" l="1"/>
  <c r="N3" i="1" s="1"/>
  <c r="O7" i="1"/>
  <c r="O5" i="1"/>
  <c r="L14" i="1"/>
  <c r="M14" i="1" s="1"/>
  <c r="L6" i="1"/>
  <c r="M6" i="1" s="1"/>
  <c r="N6" i="1" s="1"/>
  <c r="L12" i="1"/>
  <c r="M12" i="1" s="1"/>
  <c r="N12" i="1" s="1"/>
  <c r="L11" i="1"/>
  <c r="M11" i="1" s="1"/>
  <c r="N11" i="1" s="1"/>
  <c r="M17" i="1" l="1"/>
  <c r="O11" i="1"/>
  <c r="O13" i="1"/>
  <c r="O4" i="1"/>
  <c r="O3" i="1"/>
  <c r="O8" i="1"/>
  <c r="O10" i="1"/>
  <c r="O9" i="1"/>
  <c r="O6" i="1" l="1"/>
  <c r="O12" i="1"/>
  <c r="M15" i="1"/>
  <c r="M18" i="1" s="1"/>
  <c r="M22" i="1" s="1"/>
  <c r="N14" i="1" s="1"/>
  <c r="O14" i="1" s="1"/>
</calcChain>
</file>

<file path=xl/sharedStrings.xml><?xml version="1.0" encoding="utf-8"?>
<sst xmlns="http://schemas.openxmlformats.org/spreadsheetml/2006/main" count="37" uniqueCount="37">
  <si>
    <t>فروردین</t>
  </si>
  <si>
    <t>اردیبهشت</t>
  </si>
  <si>
    <t>خرداد</t>
  </si>
  <si>
    <t xml:space="preserve">تیر </t>
  </si>
  <si>
    <t>مرداد</t>
  </si>
  <si>
    <t>شهریور</t>
  </si>
  <si>
    <t>مهر</t>
  </si>
  <si>
    <t xml:space="preserve">آبان </t>
  </si>
  <si>
    <t>آذر</t>
  </si>
  <si>
    <t>دی</t>
  </si>
  <si>
    <t>بهمن</t>
  </si>
  <si>
    <t>اسفند</t>
  </si>
  <si>
    <t>حقوق پایه</t>
  </si>
  <si>
    <t>حق جذب</t>
  </si>
  <si>
    <t>عیدی و پاداش پایان سال</t>
  </si>
  <si>
    <t>پایه سنوات</t>
  </si>
  <si>
    <t>ماه</t>
  </si>
  <si>
    <t>حق اولاد</t>
  </si>
  <si>
    <t>حقوق و مزایای
مشمول بیمه</t>
  </si>
  <si>
    <t>حقوق و مزایای
مشمول مالیات</t>
  </si>
  <si>
    <t>بیمه سهم
کارمند</t>
  </si>
  <si>
    <t>مالیات</t>
  </si>
  <si>
    <t>روز 
کارکرد</t>
  </si>
  <si>
    <t>جمع حقوق و مزایای مشمول مالیات یکسال</t>
  </si>
  <si>
    <t>مالیات پرداخت شده تا پایان بهمن‌ماه</t>
  </si>
  <si>
    <t>خالص دریافتی</t>
  </si>
  <si>
    <t>دوستان عزیز
موارد سلول‌های زرد و آبی رنگ،‌ فرمول نویسی شده، ترجیحا برای تمرین یا استفاده از این فایل از تغییر موارد بدون رنگ استفاده کنید، اگر هم خودتون فرمول نویسی بلدید که عالی ...</t>
  </si>
  <si>
    <t>Hesabno.com         دریافت آموزش‌های بیشتر با مراجعه به سایت</t>
  </si>
  <si>
    <t>مانده مالیات قابل پرداخت اسفندماه</t>
  </si>
  <si>
    <t>ساعات
اضافه‌کاری</t>
  </si>
  <si>
    <t>مبلغ
اضافه کاری</t>
  </si>
  <si>
    <t>محاسبه مالیات سالانه حقوق و عیدی و پاداش سال 1401</t>
  </si>
  <si>
    <t>حق مسکن</t>
  </si>
  <si>
    <t>حق خواروبار</t>
  </si>
  <si>
    <t>مالیات حقوق کل سال تا پایان اسفند</t>
  </si>
  <si>
    <t>مانده مالیات حقوق قابل پرداخت در اسفند</t>
  </si>
  <si>
    <t>مالیات عیدی پایان سال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</si>
</sst>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2"/>
      <color rgb="FFFF0000"/>
      <name val="B Nazanin"/>
      <charset val="178"/>
    </font>
    <font>
      <b/>
      <sz val="12"/>
      <color theme="1"/>
      <name val="B Nazanin"/>
      <charset val="178"/>
    </font>
    <font>
      <sz val="14"/>
      <color theme="1"/>
      <name val="B Nazanin"/>
      <charset val="178"/>
    </font>
    <font>
      <sz val="12"/>
      <color theme="1"/>
      <name val="B Nazanin"/>
      <charset val="178"/>
    </font>
    <font>
      <u/>
      <sz val="11"/>
      <color theme="10"/>
      <name val="Calibri"/>
      <family val="2"/>
      <charset val="178"/>
      <scheme val="minor"/>
    </font>
    <font>
      <u/>
      <sz val="16"/>
      <color theme="10"/>
      <name val="Calibri"/>
      <family val="2"/>
      <charset val="178"/>
      <scheme val="minor"/>
    </font>
    <font>
      <b/>
      <sz val="14"/>
      <color theme="0"/>
      <name val="B Nazanin"/>
      <charset val="178"/>
    </font>
    <font>
      <b/>
      <sz val="20"/>
      <color theme="0"/>
      <name val="B Nazanin"/>
      <charset val="178"/>
    </font>
    <font>
      <b/>
      <sz val="14"/>
      <color rgb="FFFF0000"/>
      <name val="B Nazanin"/>
      <charset val="178"/>
    </font>
    <font>
      <b/>
      <sz val="16"/>
      <color theme="0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7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7" borderId="2" xfId="0" applyNumberFormat="1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3" fontId="1" fillId="6" borderId="2" xfId="0" applyNumberFormat="1" applyFont="1" applyFill="1" applyBorder="1" applyAlignment="1" applyProtection="1">
      <alignment horizontal="center" vertical="center"/>
      <protection locked="0"/>
    </xf>
    <xf numFmtId="3" fontId="1" fillId="7" borderId="2" xfId="0" applyNumberFormat="1" applyFont="1" applyFill="1" applyBorder="1" applyAlignment="1" applyProtection="1">
      <alignment horizontal="center" vertical="center"/>
      <protection locked="0"/>
    </xf>
    <xf numFmtId="3" fontId="2" fillId="7" borderId="9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10" xfId="0" applyNumberFormat="1" applyFont="1" applyFill="1" applyBorder="1" applyAlignment="1" applyProtection="1">
      <alignment horizontal="center" vertical="center"/>
      <protection locked="0"/>
    </xf>
    <xf numFmtId="3" fontId="2" fillId="7" borderId="3" xfId="0" applyNumberFormat="1" applyFont="1" applyFill="1" applyBorder="1" applyAlignment="1" applyProtection="1">
      <alignment horizontal="center" vertical="center"/>
      <protection locked="0"/>
    </xf>
    <xf numFmtId="3" fontId="2" fillId="5" borderId="3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Border="1" applyAlignment="1" applyProtection="1">
      <alignment horizontal="center" vertical="center"/>
      <protection locked="0"/>
    </xf>
    <xf numFmtId="3" fontId="7" fillId="3" borderId="2" xfId="0" applyNumberFormat="1" applyFont="1" applyFill="1" applyBorder="1" applyAlignment="1" applyProtection="1">
      <alignment horizontal="center" vertical="center"/>
      <protection locked="0"/>
    </xf>
    <xf numFmtId="3" fontId="3" fillId="5" borderId="1" xfId="0" applyNumberFormat="1" applyFont="1" applyFill="1" applyBorder="1" applyAlignment="1" applyProtection="1">
      <alignment horizontal="center" vertical="center"/>
      <protection locked="0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3" fontId="8" fillId="3" borderId="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3" fontId="3" fillId="7" borderId="11" xfId="0" applyNumberFormat="1" applyFont="1" applyFill="1" applyBorder="1" applyAlignment="1" applyProtection="1">
      <alignment horizontal="center" vertical="center"/>
      <protection locked="0"/>
    </xf>
    <xf numFmtId="3" fontId="3" fillId="7" borderId="12" xfId="0" applyNumberFormat="1" applyFont="1" applyFill="1" applyBorder="1" applyAlignment="1" applyProtection="1">
      <alignment horizontal="center" vertical="center"/>
      <protection locked="0"/>
    </xf>
    <xf numFmtId="3" fontId="3" fillId="7" borderId="13" xfId="0" applyNumberFormat="1" applyFont="1" applyFill="1" applyBorder="1" applyAlignment="1" applyProtection="1">
      <alignment horizontal="center" vertical="center"/>
      <protection locked="0"/>
    </xf>
    <xf numFmtId="3" fontId="3" fillId="7" borderId="1" xfId="0" applyNumberFormat="1" applyFont="1" applyFill="1" applyBorder="1" applyAlignment="1" applyProtection="1">
      <alignment horizontal="center" vertical="center"/>
      <protection locked="0"/>
    </xf>
    <xf numFmtId="3" fontId="3" fillId="7" borderId="2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2" xfId="0" applyNumberFormat="1" applyFont="1" applyFill="1" applyBorder="1" applyAlignment="1" applyProtection="1">
      <alignment horizontal="center" vertical="center"/>
      <protection locked="0"/>
    </xf>
    <xf numFmtId="3" fontId="2" fillId="8" borderId="3" xfId="0" applyNumberFormat="1" applyFont="1" applyFill="1" applyBorder="1" applyAlignment="1" applyProtection="1">
      <alignment horizontal="center" vertical="center"/>
      <protection locked="0"/>
    </xf>
    <xf numFmtId="3" fontId="9" fillId="7" borderId="9" xfId="0" applyNumberFormat="1" applyFont="1" applyFill="1" applyBorder="1" applyAlignment="1" applyProtection="1">
      <alignment horizontal="center" vertical="center"/>
      <protection locked="0"/>
    </xf>
    <xf numFmtId="3" fontId="10" fillId="3" borderId="4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locked="0"/>
    </xf>
    <xf numFmtId="3" fontId="10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72"/>
      <color rgb="FFFFFFCC"/>
      <color rgb="FF99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112568</xdr:colOff>
      <xdr:row>13</xdr:row>
      <xdr:rowOff>277090</xdr:rowOff>
    </xdr:from>
    <xdr:to>
      <xdr:col>13</xdr:col>
      <xdr:colOff>679736</xdr:colOff>
      <xdr:row>21</xdr:row>
      <xdr:rowOff>134216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764EE1C7-35DB-5E8C-447A-8059FCD6058E}"/>
            </a:ext>
          </a:extLst>
        </xdr:cNvPr>
        <xdr:cNvCxnSpPr/>
      </xdr:nvCxnSpPr>
      <xdr:spPr>
        <a:xfrm rot="16200000" flipV="1">
          <a:off x="10631785518" y="4504893"/>
          <a:ext cx="1896342" cy="567168"/>
        </a:xfrm>
        <a:prstGeom prst="bentConnector3">
          <a:avLst>
            <a:gd name="adj1" fmla="val -228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sabn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F3F7-9060-47AC-9E55-50BF0F9EC760}">
  <dimension ref="A1:Q23"/>
  <sheetViews>
    <sheetView rightToLeft="1" tabSelected="1" zoomScale="110" zoomScaleNormal="110" workbookViewId="0">
      <selection activeCell="K14" sqref="K14"/>
    </sheetView>
  </sheetViews>
  <sheetFormatPr defaultRowHeight="14.25" x14ac:dyDescent="0.45"/>
  <cols>
    <col min="1" max="1" width="8" customWidth="1"/>
    <col min="2" max="2" width="5.86328125" customWidth="1"/>
    <col min="3" max="3" width="8.9296875" customWidth="1"/>
    <col min="4" max="4" width="10.9296875" style="1" customWidth="1"/>
    <col min="5" max="6" width="9.59765625" style="1" customWidth="1"/>
    <col min="7" max="7" width="12.6640625" style="1" customWidth="1"/>
    <col min="8" max="8" width="10.33203125" style="1" customWidth="1"/>
    <col min="9" max="9" width="10.3984375" style="1" customWidth="1"/>
    <col min="10" max="10" width="11.06640625" style="1" customWidth="1"/>
    <col min="11" max="11" width="13.6640625" style="1" customWidth="1"/>
    <col min="12" max="12" width="9.86328125" style="1" customWidth="1"/>
    <col min="13" max="13" width="14.19921875" style="1" customWidth="1"/>
    <col min="14" max="14" width="17.1328125" style="1" customWidth="1"/>
    <col min="15" max="15" width="18.33203125" style="1" customWidth="1"/>
    <col min="16" max="16" width="9.6640625" style="1" bestFit="1" customWidth="1"/>
    <col min="17" max="17" width="9.06640625" style="1"/>
  </cols>
  <sheetData>
    <row r="1" spans="1:15" ht="33.75" customHeight="1" x14ac:dyDescent="0.45">
      <c r="A1" s="26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36.75" x14ac:dyDescent="0.45">
      <c r="A2" s="3" t="s">
        <v>16</v>
      </c>
      <c r="B2" s="4" t="s">
        <v>22</v>
      </c>
      <c r="C2" s="4" t="s">
        <v>29</v>
      </c>
      <c r="D2" s="5" t="s">
        <v>12</v>
      </c>
      <c r="E2" s="5" t="s">
        <v>13</v>
      </c>
      <c r="F2" s="5" t="s">
        <v>32</v>
      </c>
      <c r="G2" s="6" t="s">
        <v>33</v>
      </c>
      <c r="H2" s="5" t="s">
        <v>15</v>
      </c>
      <c r="I2" s="6" t="s">
        <v>30</v>
      </c>
      <c r="J2" s="5" t="s">
        <v>17</v>
      </c>
      <c r="K2" s="6" t="s">
        <v>18</v>
      </c>
      <c r="L2" s="6" t="s">
        <v>20</v>
      </c>
      <c r="M2" s="6" t="s">
        <v>19</v>
      </c>
      <c r="N2" s="5" t="s">
        <v>21</v>
      </c>
      <c r="O2" s="7" t="s">
        <v>25</v>
      </c>
    </row>
    <row r="3" spans="1:15" ht="19.25" customHeight="1" x14ac:dyDescent="0.45">
      <c r="A3" s="8" t="s">
        <v>0</v>
      </c>
      <c r="B3" s="11">
        <v>31</v>
      </c>
      <c r="C3" s="11">
        <v>0</v>
      </c>
      <c r="D3" s="12">
        <v>43190750</v>
      </c>
      <c r="E3" s="12">
        <v>0</v>
      </c>
      <c r="F3" s="12">
        <v>6500000</v>
      </c>
      <c r="G3" s="12">
        <v>8500000</v>
      </c>
      <c r="H3" s="12">
        <v>0</v>
      </c>
      <c r="I3" s="13">
        <f t="shared" ref="I3:I14" si="0">(D3+E3+H3)/220*C3*1.4</f>
        <v>0</v>
      </c>
      <c r="J3" s="12">
        <v>4179750</v>
      </c>
      <c r="K3" s="13">
        <f>IF((D3+E3+F3+G3+H3+I3)&lt;=(302335250),(D3+E3+F3+G3+H3+I3),302335250)</f>
        <v>58190750</v>
      </c>
      <c r="L3" s="13">
        <f>K3*7%</f>
        <v>4073352.5000000005</v>
      </c>
      <c r="M3" s="13">
        <f>D3+E3+G3+H3+I3+J3-(L3*2)/7</f>
        <v>54706685</v>
      </c>
      <c r="N3" s="13">
        <f>IF(M3&lt;=56000000,0,IF(M3&lt;=150000000,(M3-56000000)*10%,IF(M3&lt;=250000000,(M3-150000000)*15%+9400000,IF(M3&lt;=350000000,(M3-250000000)*20%+24400000,IF(M3&lt;=9999999999,(M3-350000000)*30%+44400000,"check")))))</f>
        <v>0</v>
      </c>
      <c r="O3" s="17">
        <f>SUM(D3:J3)-L3-N3</f>
        <v>58297147.5</v>
      </c>
    </row>
    <row r="4" spans="1:15" ht="19.25" customHeight="1" x14ac:dyDescent="0.45">
      <c r="A4" s="8" t="s">
        <v>1</v>
      </c>
      <c r="B4" s="11">
        <v>31</v>
      </c>
      <c r="C4" s="11">
        <v>0</v>
      </c>
      <c r="D4" s="12">
        <v>43190750</v>
      </c>
      <c r="E4" s="12">
        <v>0</v>
      </c>
      <c r="F4" s="12">
        <v>6500000</v>
      </c>
      <c r="G4" s="12">
        <v>8500000</v>
      </c>
      <c r="H4" s="12">
        <v>0</v>
      </c>
      <c r="I4" s="13">
        <f t="shared" si="0"/>
        <v>0</v>
      </c>
      <c r="J4" s="12">
        <v>4179750</v>
      </c>
      <c r="K4" s="13">
        <f t="shared" ref="K4:K14" si="1">IF((D4+E4+F4+G4+H4+I4)&lt;=(302335250),(D4+E4+F4+G4+H4+I4),302335250)</f>
        <v>58190750</v>
      </c>
      <c r="L4" s="13">
        <f t="shared" ref="L4:L14" si="2">K4*7%</f>
        <v>4073352.5000000005</v>
      </c>
      <c r="M4" s="13">
        <f t="shared" ref="M4:M14" si="3">D4+E4+G4+H4+I4+J4-(L4*2)/7</f>
        <v>54706685</v>
      </c>
      <c r="N4" s="13">
        <f t="shared" ref="N4:N5" si="4">IF(M4&lt;=56000000,0,IF(M4&lt;=150000000,(M4-56000000)*10%,IF(M4&lt;=250000000,(M4-150000000)*15%+9400000,IF(M4&lt;=350000000,(M4-250000000)*20%+24400000,IF(M4&lt;=9999999999,(M4-350000000)*30%+44400000,"check")))))</f>
        <v>0</v>
      </c>
      <c r="O4" s="17">
        <f t="shared" ref="O4:O13" si="5">SUM(D4:J4)-L4-N4</f>
        <v>58297147.5</v>
      </c>
    </row>
    <row r="5" spans="1:15" ht="19.25" customHeight="1" x14ac:dyDescent="0.45">
      <c r="A5" s="8" t="s">
        <v>2</v>
      </c>
      <c r="B5" s="11">
        <v>31</v>
      </c>
      <c r="C5" s="11">
        <v>0</v>
      </c>
      <c r="D5" s="12">
        <v>43190750</v>
      </c>
      <c r="E5" s="12">
        <v>5000000</v>
      </c>
      <c r="F5" s="12">
        <v>6500000</v>
      </c>
      <c r="G5" s="12">
        <v>8500000</v>
      </c>
      <c r="H5" s="12">
        <v>0</v>
      </c>
      <c r="I5" s="13">
        <f t="shared" si="0"/>
        <v>0</v>
      </c>
      <c r="J5" s="12">
        <v>4179750</v>
      </c>
      <c r="K5" s="13">
        <f t="shared" si="1"/>
        <v>63190750</v>
      </c>
      <c r="L5" s="13">
        <f t="shared" si="2"/>
        <v>4423352.5</v>
      </c>
      <c r="M5" s="13">
        <f t="shared" si="3"/>
        <v>59606685</v>
      </c>
      <c r="N5" s="13">
        <f t="shared" si="4"/>
        <v>360668.5</v>
      </c>
      <c r="O5" s="17">
        <f t="shared" si="5"/>
        <v>62586479</v>
      </c>
    </row>
    <row r="6" spans="1:15" ht="19.25" customHeight="1" x14ac:dyDescent="0.45">
      <c r="A6" s="8" t="s">
        <v>3</v>
      </c>
      <c r="B6" s="11">
        <v>31</v>
      </c>
      <c r="C6" s="11">
        <v>0</v>
      </c>
      <c r="D6" s="12">
        <v>43190750</v>
      </c>
      <c r="E6" s="12">
        <v>5000000</v>
      </c>
      <c r="F6" s="12">
        <v>6500000</v>
      </c>
      <c r="G6" s="12">
        <v>8500000</v>
      </c>
      <c r="H6" s="12">
        <v>2170000</v>
      </c>
      <c r="I6" s="13">
        <f t="shared" si="0"/>
        <v>0</v>
      </c>
      <c r="J6" s="12">
        <v>4179750</v>
      </c>
      <c r="K6" s="13">
        <f t="shared" si="1"/>
        <v>65360750</v>
      </c>
      <c r="L6" s="13">
        <f t="shared" si="2"/>
        <v>4575252.5</v>
      </c>
      <c r="M6" s="13">
        <f t="shared" si="3"/>
        <v>61733285</v>
      </c>
      <c r="N6" s="13">
        <f t="shared" ref="N4:N13" si="6">IF(M6&lt;=56000000,0,IF(M6&lt;=150000000,(M6-56000000)*10%,IF(M6&lt;=250000000,(M6-150000000)*15%+9400000,IF(M6&lt;=350000000,(M6-250000000)*20%+24400000,IF(M6&lt;=9999999999,(M6-350000000)*30%+44400000,"check")))))</f>
        <v>573328.5</v>
      </c>
      <c r="O6" s="17">
        <f t="shared" si="5"/>
        <v>64391919</v>
      </c>
    </row>
    <row r="7" spans="1:15" ht="19.25" customHeight="1" x14ac:dyDescent="0.45">
      <c r="A7" s="8" t="s">
        <v>4</v>
      </c>
      <c r="B7" s="11">
        <v>31</v>
      </c>
      <c r="C7" s="11">
        <v>0</v>
      </c>
      <c r="D7" s="12">
        <v>43190750</v>
      </c>
      <c r="E7" s="12">
        <v>5000000</v>
      </c>
      <c r="F7" s="12">
        <v>6500000</v>
      </c>
      <c r="G7" s="12">
        <v>8500000</v>
      </c>
      <c r="H7" s="12">
        <v>2170000</v>
      </c>
      <c r="I7" s="13">
        <f t="shared" si="0"/>
        <v>0</v>
      </c>
      <c r="J7" s="12">
        <v>4179750</v>
      </c>
      <c r="K7" s="13">
        <f t="shared" si="1"/>
        <v>65360750</v>
      </c>
      <c r="L7" s="13">
        <f t="shared" si="2"/>
        <v>4575252.5</v>
      </c>
      <c r="M7" s="13">
        <f t="shared" si="3"/>
        <v>61733285</v>
      </c>
      <c r="N7" s="13">
        <f t="shared" si="6"/>
        <v>573328.5</v>
      </c>
      <c r="O7" s="17">
        <f t="shared" si="5"/>
        <v>64391919</v>
      </c>
    </row>
    <row r="8" spans="1:15" ht="19.25" customHeight="1" x14ac:dyDescent="0.45">
      <c r="A8" s="8" t="s">
        <v>5</v>
      </c>
      <c r="B8" s="11">
        <v>31</v>
      </c>
      <c r="C8" s="11">
        <v>0</v>
      </c>
      <c r="D8" s="12">
        <v>43190750</v>
      </c>
      <c r="E8" s="12">
        <v>5000000</v>
      </c>
      <c r="F8" s="12">
        <v>6500000</v>
      </c>
      <c r="G8" s="12">
        <v>8500000</v>
      </c>
      <c r="H8" s="12">
        <v>2170000</v>
      </c>
      <c r="I8" s="13">
        <f t="shared" si="0"/>
        <v>0</v>
      </c>
      <c r="J8" s="12">
        <v>4179750</v>
      </c>
      <c r="K8" s="13">
        <f t="shared" si="1"/>
        <v>65360750</v>
      </c>
      <c r="L8" s="13">
        <f t="shared" si="2"/>
        <v>4575252.5</v>
      </c>
      <c r="M8" s="13">
        <f t="shared" si="3"/>
        <v>61733285</v>
      </c>
      <c r="N8" s="13">
        <f t="shared" si="6"/>
        <v>573328.5</v>
      </c>
      <c r="O8" s="17">
        <f t="shared" si="5"/>
        <v>64391919</v>
      </c>
    </row>
    <row r="9" spans="1:15" ht="19.25" customHeight="1" x14ac:dyDescent="0.45">
      <c r="A9" s="8" t="s">
        <v>6</v>
      </c>
      <c r="B9" s="11">
        <v>30</v>
      </c>
      <c r="C9" s="11">
        <v>30</v>
      </c>
      <c r="D9" s="12">
        <v>41797500</v>
      </c>
      <c r="E9" s="12">
        <v>5000000</v>
      </c>
      <c r="F9" s="12">
        <v>6500000</v>
      </c>
      <c r="G9" s="12">
        <v>8500000</v>
      </c>
      <c r="H9" s="12">
        <v>2100000</v>
      </c>
      <c r="I9" s="13">
        <f t="shared" si="0"/>
        <v>9334977.2727272715</v>
      </c>
      <c r="J9" s="12">
        <v>4179750</v>
      </c>
      <c r="K9" s="13">
        <f>IF((D9+E9+F9+G9+H9+I9)&lt;=(292582500),(D9+E9+F9+G9+H9+I9),292582500)</f>
        <v>73232477.272727266</v>
      </c>
      <c r="L9" s="13">
        <f t="shared" si="2"/>
        <v>5126273.4090909092</v>
      </c>
      <c r="M9" s="13">
        <f t="shared" si="3"/>
        <v>69447577.727272734</v>
      </c>
      <c r="N9" s="13">
        <f t="shared" si="6"/>
        <v>1344757.7727272734</v>
      </c>
      <c r="O9" s="17">
        <f t="shared" si="5"/>
        <v>70941196.090909094</v>
      </c>
    </row>
    <row r="10" spans="1:15" ht="19.25" customHeight="1" x14ac:dyDescent="0.45">
      <c r="A10" s="8" t="s">
        <v>7</v>
      </c>
      <c r="B10" s="11">
        <v>30</v>
      </c>
      <c r="C10" s="11">
        <v>30</v>
      </c>
      <c r="D10" s="12">
        <v>41797500</v>
      </c>
      <c r="E10" s="12">
        <v>5000000</v>
      </c>
      <c r="F10" s="12">
        <v>6500000</v>
      </c>
      <c r="G10" s="12">
        <v>8500000</v>
      </c>
      <c r="H10" s="12">
        <v>2100000</v>
      </c>
      <c r="I10" s="13">
        <f t="shared" si="0"/>
        <v>9334977.2727272715</v>
      </c>
      <c r="J10" s="12">
        <v>4179750</v>
      </c>
      <c r="K10" s="13">
        <f t="shared" ref="K10:K14" si="7">IF((D10+E10+F10+G10+H10+I10)&lt;=(292582500),(D10+E10+F10+G10+H10+I10),292582500)</f>
        <v>73232477.272727266</v>
      </c>
      <c r="L10" s="13">
        <f t="shared" si="2"/>
        <v>5126273.4090909092</v>
      </c>
      <c r="M10" s="13">
        <f t="shared" si="3"/>
        <v>69447577.727272734</v>
      </c>
      <c r="N10" s="13">
        <f t="shared" si="6"/>
        <v>1344757.7727272734</v>
      </c>
      <c r="O10" s="17">
        <f t="shared" si="5"/>
        <v>70941196.090909094</v>
      </c>
    </row>
    <row r="11" spans="1:15" ht="19.25" customHeight="1" x14ac:dyDescent="0.45">
      <c r="A11" s="8" t="s">
        <v>8</v>
      </c>
      <c r="B11" s="11">
        <v>30</v>
      </c>
      <c r="C11" s="11">
        <v>35</v>
      </c>
      <c r="D11" s="12">
        <v>41797500</v>
      </c>
      <c r="E11" s="12">
        <v>5000000</v>
      </c>
      <c r="F11" s="12">
        <v>6500000</v>
      </c>
      <c r="G11" s="12">
        <v>8500000</v>
      </c>
      <c r="H11" s="12">
        <v>2100000</v>
      </c>
      <c r="I11" s="13">
        <f t="shared" si="0"/>
        <v>10890806.818181818</v>
      </c>
      <c r="J11" s="12">
        <v>4179750</v>
      </c>
      <c r="K11" s="13">
        <f t="shared" si="7"/>
        <v>74788306.818181813</v>
      </c>
      <c r="L11" s="13">
        <f t="shared" si="2"/>
        <v>5235181.4772727275</v>
      </c>
      <c r="M11" s="13">
        <f t="shared" si="3"/>
        <v>70972290.681818172</v>
      </c>
      <c r="N11" s="13">
        <f t="shared" si="6"/>
        <v>1497229.0681818174</v>
      </c>
      <c r="O11" s="17">
        <f t="shared" si="5"/>
        <v>72235646.272727266</v>
      </c>
    </row>
    <row r="12" spans="1:15" ht="19.25" customHeight="1" x14ac:dyDescent="0.45">
      <c r="A12" s="8" t="s">
        <v>9</v>
      </c>
      <c r="B12" s="11">
        <v>30</v>
      </c>
      <c r="C12" s="11">
        <v>35</v>
      </c>
      <c r="D12" s="12">
        <v>41797500</v>
      </c>
      <c r="E12" s="12">
        <v>5000000</v>
      </c>
      <c r="F12" s="12">
        <v>6500000</v>
      </c>
      <c r="G12" s="12">
        <v>8500000</v>
      </c>
      <c r="H12" s="12">
        <v>2100000</v>
      </c>
      <c r="I12" s="13">
        <f t="shared" si="0"/>
        <v>10890806.818181818</v>
      </c>
      <c r="J12" s="12">
        <v>4179750</v>
      </c>
      <c r="K12" s="13">
        <f t="shared" si="7"/>
        <v>74788306.818181813</v>
      </c>
      <c r="L12" s="13">
        <f t="shared" si="2"/>
        <v>5235181.4772727275</v>
      </c>
      <c r="M12" s="13">
        <f t="shared" si="3"/>
        <v>70972290.681818172</v>
      </c>
      <c r="N12" s="13">
        <f t="shared" si="6"/>
        <v>1497229.0681818174</v>
      </c>
      <c r="O12" s="17">
        <f t="shared" si="5"/>
        <v>72235646.272727266</v>
      </c>
    </row>
    <row r="13" spans="1:15" ht="19.25" customHeight="1" x14ac:dyDescent="0.45">
      <c r="A13" s="8" t="s">
        <v>10</v>
      </c>
      <c r="B13" s="11">
        <v>30</v>
      </c>
      <c r="C13" s="11">
        <v>40</v>
      </c>
      <c r="D13" s="12">
        <v>41797500</v>
      </c>
      <c r="E13" s="12">
        <v>5000000</v>
      </c>
      <c r="F13" s="12">
        <v>6500000</v>
      </c>
      <c r="G13" s="12">
        <v>8500000</v>
      </c>
      <c r="H13" s="12">
        <v>2100000</v>
      </c>
      <c r="I13" s="13">
        <f t="shared" si="0"/>
        <v>12446636.363636365</v>
      </c>
      <c r="J13" s="12">
        <v>4179750</v>
      </c>
      <c r="K13" s="13">
        <f t="shared" si="7"/>
        <v>76344136.36363636</v>
      </c>
      <c r="L13" s="13">
        <f t="shared" si="2"/>
        <v>5344089.5454545459</v>
      </c>
      <c r="M13" s="13">
        <f t="shared" si="3"/>
        <v>72497003.636363626</v>
      </c>
      <c r="N13" s="13">
        <f t="shared" si="6"/>
        <v>1649700.3636363626</v>
      </c>
      <c r="O13" s="17">
        <f t="shared" si="5"/>
        <v>73530096.454545453</v>
      </c>
    </row>
    <row r="14" spans="1:15" ht="22.9" customHeight="1" x14ac:dyDescent="0.45">
      <c r="A14" s="2" t="s">
        <v>11</v>
      </c>
      <c r="B14" s="14">
        <v>29</v>
      </c>
      <c r="C14" s="14">
        <v>40</v>
      </c>
      <c r="D14" s="22">
        <v>41797500</v>
      </c>
      <c r="E14" s="15">
        <v>5000000</v>
      </c>
      <c r="F14" s="15">
        <v>6500000</v>
      </c>
      <c r="G14" s="15">
        <v>8500000</v>
      </c>
      <c r="H14" s="15">
        <v>2100000</v>
      </c>
      <c r="I14" s="16">
        <f t="shared" si="0"/>
        <v>12446636.363636365</v>
      </c>
      <c r="J14" s="15">
        <v>4179750</v>
      </c>
      <c r="K14" s="16">
        <f t="shared" si="7"/>
        <v>76344136.36363636</v>
      </c>
      <c r="L14" s="16">
        <f t="shared" si="2"/>
        <v>5344089.5454545459</v>
      </c>
      <c r="M14" s="16">
        <f t="shared" si="3"/>
        <v>72497003.636363626</v>
      </c>
      <c r="N14" s="23">
        <f>M22</f>
        <v>5570537.3636363558</v>
      </c>
      <c r="O14" s="44">
        <f>SUM(D14:J14)-L14-N14+M19</f>
        <v>167404259.45454544</v>
      </c>
    </row>
    <row r="15" spans="1:15" ht="28.5" customHeight="1" thickBot="1" x14ac:dyDescent="0.5">
      <c r="A15" s="34" t="s">
        <v>27</v>
      </c>
      <c r="B15" s="35"/>
      <c r="C15" s="35"/>
      <c r="D15" s="35"/>
      <c r="E15" s="35"/>
      <c r="F15" s="35"/>
      <c r="G15" s="35"/>
      <c r="H15" s="35"/>
      <c r="I15" s="35"/>
      <c r="J15" s="28" t="s">
        <v>23</v>
      </c>
      <c r="K15" s="28"/>
      <c r="L15" s="28"/>
      <c r="M15" s="18">
        <f>SUM(M3:M14)</f>
        <v>780053654.090909</v>
      </c>
      <c r="N15" s="18"/>
      <c r="O15" s="19"/>
    </row>
    <row r="16" spans="1:15" ht="21.85" customHeight="1" thickTop="1" x14ac:dyDescent="0.85">
      <c r="A16" s="29" t="s">
        <v>26</v>
      </c>
      <c r="B16" s="30"/>
      <c r="C16" s="30"/>
      <c r="D16" s="30"/>
      <c r="E16" s="30"/>
      <c r="F16" s="30"/>
      <c r="G16" s="30"/>
      <c r="H16" s="30"/>
      <c r="I16" s="31"/>
      <c r="J16" s="39" t="s">
        <v>34</v>
      </c>
      <c r="K16" s="40"/>
      <c r="L16" s="40"/>
      <c r="M16" s="20">
        <f>IF(M15&lt;=672000000,0,IF(M15&lt;=1800000000,(M15-672000000)*10%,IF(M15&lt;=3000000000,(M15-1800000000)*15%+112800000,IF(M15&lt;=4200000000,(M15-3000000000)*20%+292800000,IF(M15&lt;=99999999999,(M15-4200000000)*30%+532800000,"check")))))</f>
        <v>10805365.409090901</v>
      </c>
      <c r="N16" s="9"/>
      <c r="O16" s="10"/>
    </row>
    <row r="17" spans="1:15" ht="21.85" customHeight="1" x14ac:dyDescent="0.85">
      <c r="A17" s="32"/>
      <c r="B17" s="32"/>
      <c r="C17" s="32"/>
      <c r="D17" s="32"/>
      <c r="E17" s="32"/>
      <c r="F17" s="32"/>
      <c r="G17" s="32"/>
      <c r="H17" s="32"/>
      <c r="I17" s="33"/>
      <c r="J17" s="39" t="s">
        <v>24</v>
      </c>
      <c r="K17" s="40"/>
      <c r="L17" s="40"/>
      <c r="M17" s="20">
        <f>SUM(N3:N13)</f>
        <v>9414328.0454545449</v>
      </c>
      <c r="N17" s="10"/>
      <c r="O17" s="10"/>
    </row>
    <row r="18" spans="1:15" ht="21.85" customHeight="1" x14ac:dyDescent="0.85">
      <c r="A18" s="32"/>
      <c r="B18" s="32"/>
      <c r="C18" s="32"/>
      <c r="D18" s="32"/>
      <c r="E18" s="32"/>
      <c r="F18" s="32"/>
      <c r="G18" s="32"/>
      <c r="H18" s="32"/>
      <c r="I18" s="33"/>
      <c r="J18" s="41" t="s">
        <v>35</v>
      </c>
      <c r="K18" s="42"/>
      <c r="L18" s="42"/>
      <c r="M18" s="43">
        <f>IF(M16-M17&lt;=0,0,(M16-M17))</f>
        <v>1391037.3636363558</v>
      </c>
      <c r="N18" s="10"/>
      <c r="O18" s="10"/>
    </row>
    <row r="19" spans="1:15" ht="21.85" customHeight="1" x14ac:dyDescent="0.85">
      <c r="A19" s="32"/>
      <c r="B19" s="32"/>
      <c r="C19" s="32"/>
      <c r="D19" s="32"/>
      <c r="E19" s="32"/>
      <c r="F19" s="32"/>
      <c r="G19" s="32"/>
      <c r="H19" s="32"/>
      <c r="I19" s="33"/>
      <c r="J19" s="36" t="s">
        <v>14</v>
      </c>
      <c r="K19" s="37"/>
      <c r="L19" s="38"/>
      <c r="M19" s="20">
        <f>IF(2*(D14+E14+H14)&lt;=125392500,(D14+E14+H14)*2,125392500)</f>
        <v>97795000</v>
      </c>
      <c r="N19" s="10"/>
      <c r="O19" s="10"/>
    </row>
    <row r="20" spans="1:15" ht="21.85" customHeight="1" x14ac:dyDescent="0.85">
      <c r="A20" s="32"/>
      <c r="B20" s="32"/>
      <c r="C20" s="32"/>
      <c r="D20" s="32"/>
      <c r="E20" s="32"/>
      <c r="F20" s="32"/>
      <c r="G20" s="32"/>
      <c r="H20" s="32"/>
      <c r="I20" s="33"/>
      <c r="J20" s="41" t="s">
        <v>36</v>
      </c>
      <c r="K20" s="42"/>
      <c r="L20" s="42"/>
      <c r="M20" s="43">
        <f>IF(M19&lt;=56000000,0,IF(M19&lt;=448000000,(M19-56000000)*10%,IF(M19&gt;448000000,(M19-448000000)*20%+39200000,"check")))</f>
        <v>4179500</v>
      </c>
      <c r="N20" s="10"/>
      <c r="O20" s="10"/>
    </row>
    <row r="21" spans="1:15" ht="21.85" hidden="1" customHeight="1" x14ac:dyDescent="0.85">
      <c r="A21" s="32"/>
      <c r="B21" s="32"/>
      <c r="C21" s="32"/>
      <c r="D21" s="32"/>
      <c r="E21" s="32"/>
      <c r="F21" s="32"/>
      <c r="G21" s="32"/>
      <c r="H21" s="32"/>
      <c r="I21" s="33"/>
      <c r="J21" s="24"/>
      <c r="K21" s="25"/>
      <c r="L21" s="25"/>
      <c r="M21" s="21"/>
      <c r="N21" s="10"/>
      <c r="O21" s="10"/>
    </row>
    <row r="22" spans="1:15" ht="21.85" customHeight="1" thickBot="1" x14ac:dyDescent="0.9">
      <c r="A22" s="32"/>
      <c r="B22" s="32"/>
      <c r="C22" s="32"/>
      <c r="D22" s="32"/>
      <c r="E22" s="32"/>
      <c r="F22" s="32"/>
      <c r="G22" s="32"/>
      <c r="H22" s="32"/>
      <c r="I22" s="33"/>
      <c r="J22" s="45" t="s">
        <v>28</v>
      </c>
      <c r="K22" s="46"/>
      <c r="L22" s="46"/>
      <c r="M22" s="47">
        <f>M18+M20</f>
        <v>5570537.3636363558</v>
      </c>
      <c r="N22" s="10"/>
      <c r="O22" s="10"/>
    </row>
    <row r="23" spans="1:15" ht="14.65" thickTop="1" x14ac:dyDescent="0.45"/>
  </sheetData>
  <sheetProtection algorithmName="SHA-512" hashValue="fIjOgqfOp3yHSxwKnIA9DulTjkjdAFcKpkY4AY5oMezUqT3yjIsJWa+UvI+MVdM9Eu2M87e1x3DPpqy8XCEgXg==" saltValue="N4728/qwp7/h6E3wb7K7RQ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oS61KpiUWGYca5N/PnMiWjz4oGlN2RYAAopKXPPvaLM8SxR4SMFx9+S5J4PDfM1g0ry4ZQXo1dEmxLSZsf2WDw==" saltValue="qCI/PFzuOWqRRGBPPI9BbA==" spinCount="100000" sqref="A1:O14" name="Range2"/>
    <protectedRange algorithmName="SHA-512" hashValue="5+UlO0TDCAJrFlF23q/ESecQhGluK7yJj/OqsV5tfQID+DBSEFbWu0IWGRXmW/DSpsW3JzHHhvgavvbPPOtjMg==" saltValue="A/7tWt+2MEJrclwP3kqErQ==" spinCount="100000" sqref="A15" name="Range1"/>
  </protectedRanges>
  <mergeCells count="10">
    <mergeCell ref="A1:O1"/>
    <mergeCell ref="J16:L16"/>
    <mergeCell ref="J17:L17"/>
    <mergeCell ref="J15:L15"/>
    <mergeCell ref="A16:I22"/>
    <mergeCell ref="J18:L18"/>
    <mergeCell ref="J20:L20"/>
    <mergeCell ref="J22:L22"/>
    <mergeCell ref="A15:I15"/>
    <mergeCell ref="J19:L19"/>
  </mergeCells>
  <hyperlinks>
    <hyperlink ref="A15:I15" r:id="rId1" display="Hesabno.com" xr:uid="{E233F977-5BC3-492A-B426-5CA79CD7B8C5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ebrahim sadraei</dc:creator>
  <cp:lastModifiedBy>Hesabno</cp:lastModifiedBy>
  <dcterms:created xsi:type="dcterms:W3CDTF">2021-02-15T08:17:19Z</dcterms:created>
  <dcterms:modified xsi:type="dcterms:W3CDTF">2023-02-02T11:37:47Z</dcterms:modified>
</cp:coreProperties>
</file>